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ropbox\climate-energy\"/>
    </mc:Choice>
  </mc:AlternateContent>
  <xr:revisionPtr revIDLastSave="0" documentId="8_{FB3BE8AF-DA80-4385-8FE9-D156C5EE5C48}" xr6:coauthVersionLast="47" xr6:coauthVersionMax="47" xr10:uidLastSave="{00000000-0000-0000-0000-000000000000}"/>
  <bookViews>
    <workbookView xWindow="-120" yWindow="-120" windowWidth="29040" windowHeight="15720" activeTab="1" xr2:uid="{66AFBD9C-61A8-4131-B9CE-FFFEB6BFC530}"/>
  </bookViews>
  <sheets>
    <sheet name="Feuil1" sheetId="1" r:id="rId1"/>
    <sheet name="résumé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" i="1" l="1"/>
  <c r="E40" i="1"/>
  <c r="E27" i="1"/>
  <c r="H51" i="1"/>
  <c r="H63" i="1"/>
  <c r="C25" i="2"/>
  <c r="C24" i="2"/>
  <c r="C23" i="2"/>
  <c r="B22" i="2"/>
  <c r="B23" i="2"/>
  <c r="B24" i="2"/>
  <c r="B25" i="2"/>
  <c r="B21" i="2"/>
  <c r="B9" i="2"/>
  <c r="B26" i="2" s="1"/>
  <c r="C7" i="2"/>
  <c r="C13" i="1"/>
  <c r="C14" i="1" s="1"/>
  <c r="C15" i="1" s="1"/>
  <c r="C17" i="1" s="1"/>
  <c r="E17" i="1" s="1"/>
  <c r="C30" i="1"/>
  <c r="C31" i="1" s="1"/>
  <c r="C32" i="1" s="1"/>
  <c r="E32" i="1" s="1"/>
  <c r="C6" i="2" s="1"/>
  <c r="C37" i="1"/>
  <c r="E37" i="1" s="1"/>
  <c r="C59" i="1"/>
  <c r="C68" i="1"/>
  <c r="C69" i="1" s="1"/>
  <c r="C12" i="2" s="1"/>
  <c r="C58" i="1"/>
  <c r="C62" i="1" s="1"/>
  <c r="C8" i="1"/>
  <c r="C9" i="1" s="1"/>
  <c r="E10" i="1" s="1"/>
  <c r="C48" i="1"/>
  <c r="C50" i="1" s="1"/>
  <c r="C51" i="1" s="1"/>
  <c r="E51" i="1" s="1"/>
  <c r="C9" i="2" s="1"/>
  <c r="C42" i="1"/>
  <c r="C43" i="1" s="1"/>
  <c r="E43" i="1" s="1"/>
  <c r="E44" i="1" s="1"/>
  <c r="E45" i="1" s="1"/>
  <c r="G32" i="1" l="1"/>
  <c r="E48" i="1"/>
  <c r="C8" i="2"/>
  <c r="C21" i="2"/>
  <c r="E31" i="1"/>
  <c r="C26" i="2"/>
  <c r="E15" i="1"/>
  <c r="C22" i="1"/>
  <c r="C19" i="1"/>
  <c r="G37" i="1"/>
  <c r="E9" i="1"/>
  <c r="C63" i="1"/>
  <c r="C60" i="1"/>
  <c r="G69" i="1"/>
  <c r="G70" i="1" s="1"/>
  <c r="G51" i="1"/>
  <c r="G43" i="1"/>
  <c r="G44" i="1" s="1"/>
  <c r="G60" i="1" l="1"/>
  <c r="C11" i="2"/>
  <c r="E19" i="1"/>
  <c r="C4" i="2" s="1"/>
  <c r="E20" i="1"/>
  <c r="C24" i="1"/>
  <c r="E22" i="1"/>
  <c r="C22" i="2"/>
  <c r="G63" i="1"/>
  <c r="E63" i="1"/>
  <c r="E24" i="1" l="1"/>
  <c r="C5" i="2" s="1"/>
  <c r="E25" i="1"/>
  <c r="E11" i="2"/>
  <c r="E6" i="2" l="1"/>
  <c r="E9" i="2"/>
  <c r="E7" i="2"/>
  <c r="E12" i="2"/>
  <c r="E8" i="2"/>
  <c r="E4" i="2"/>
</calcChain>
</file>

<file path=xl/sharedStrings.xml><?xml version="1.0" encoding="utf-8"?>
<sst xmlns="http://schemas.openxmlformats.org/spreadsheetml/2006/main" count="145" uniqueCount="110">
  <si>
    <t>For 1 pellet containing 1,5 g uranium</t>
  </si>
  <si>
    <t>About 27 tonnes of uranium – around 18 million fuel pellets housed in over 50,000 fuel rods – is required each year for a 1000 MWe pressurized water reactor.</t>
  </si>
  <si>
    <t>Coal</t>
  </si>
  <si>
    <t>Heating value (HHV)</t>
  </si>
  <si>
    <t>J/g</t>
  </si>
  <si>
    <t>Boiler efficiency</t>
  </si>
  <si>
    <t>Overall eficiency</t>
  </si>
  <si>
    <t xml:space="preserve">Power production of 1 g coal </t>
  </si>
  <si>
    <t>Combined cycle gas power plant</t>
  </si>
  <si>
    <t xml:space="preserve">Overall efficiency </t>
  </si>
  <si>
    <t>Heating value gas (HHV)</t>
  </si>
  <si>
    <t>Height difference</t>
  </si>
  <si>
    <t>Turbine efficiency</t>
  </si>
  <si>
    <t xml:space="preserve">Installed capacity </t>
  </si>
  <si>
    <t>Capacity factor</t>
  </si>
  <si>
    <t xml:space="preserve">m </t>
  </si>
  <si>
    <t>kg</t>
  </si>
  <si>
    <t>Hydroelectricity by accumulation: Grande Dixence example</t>
  </si>
  <si>
    <t>Windpower</t>
  </si>
  <si>
    <t xml:space="preserve">Capacity factor </t>
  </si>
  <si>
    <t xml:space="preserve"> in Switerland (offshore up to 45%)</t>
  </si>
  <si>
    <t>Rotor diameter</t>
  </si>
  <si>
    <t>Photovoltaic</t>
  </si>
  <si>
    <t>Energy conversion</t>
  </si>
  <si>
    <t>of incoming irradiation</t>
  </si>
  <si>
    <t>Nominal capacity</t>
  </si>
  <si>
    <t>Nuclear</t>
  </si>
  <si>
    <t>MWp</t>
  </si>
  <si>
    <t>Steam cycle efficiency</t>
  </si>
  <si>
    <t>Production  delivered</t>
  </si>
  <si>
    <t>Production</t>
  </si>
  <si>
    <t>Production in one day</t>
  </si>
  <si>
    <t>m/s</t>
  </si>
  <si>
    <t>Air flow</t>
  </si>
  <si>
    <t>years</t>
  </si>
  <si>
    <t>Minimal windspeed to reach nominal capacity</t>
  </si>
  <si>
    <t>Installed nominal capacity</t>
  </si>
  <si>
    <t>Diesel generator</t>
  </si>
  <si>
    <t>Heating value</t>
  </si>
  <si>
    <t>Efficiency</t>
  </si>
  <si>
    <t>Power production of 1 litre of diesel</t>
  </si>
  <si>
    <r>
      <t>Potentail energy 1 m</t>
    </r>
    <r>
      <rPr>
        <vertAlign val="superscript"/>
        <sz val="11"/>
        <color theme="1"/>
        <rFont val="Arial"/>
        <family val="2"/>
      </rPr>
      <t>3</t>
    </r>
    <r>
      <rPr>
        <sz val="11"/>
        <color theme="1"/>
        <rFont val="Arial"/>
        <family val="2"/>
      </rPr>
      <t xml:space="preserve"> water</t>
    </r>
  </si>
  <si>
    <r>
      <t>J/m</t>
    </r>
    <r>
      <rPr>
        <vertAlign val="superscript"/>
        <sz val="11"/>
        <color theme="1"/>
        <rFont val="Arial"/>
        <family val="2"/>
      </rPr>
      <t>3</t>
    </r>
  </si>
  <si>
    <r>
      <t>kWp/m</t>
    </r>
    <r>
      <rPr>
        <vertAlign val="superscript"/>
        <sz val="11"/>
        <color theme="1"/>
        <rFont val="Arial"/>
        <family val="2"/>
      </rPr>
      <t>2</t>
    </r>
  </si>
  <si>
    <r>
      <t>m</t>
    </r>
    <r>
      <rPr>
        <vertAlign val="superscript"/>
        <sz val="11"/>
        <color theme="1"/>
        <rFont val="Arial"/>
        <family val="2"/>
      </rPr>
      <t>3</t>
    </r>
    <r>
      <rPr>
        <sz val="11"/>
        <color theme="1"/>
        <rFont val="Arial"/>
        <family val="2"/>
      </rPr>
      <t>/d</t>
    </r>
  </si>
  <si>
    <t>Comparison of required energy inputs to produce electrical power</t>
  </si>
  <si>
    <t>Pure U-235</t>
  </si>
  <si>
    <t>Energy released by fission</t>
  </si>
  <si>
    <t>MeV</t>
  </si>
  <si>
    <t>J/atom</t>
  </si>
  <si>
    <t>kWh/kg</t>
  </si>
  <si>
    <t>Power production with capacity factor of 90%</t>
  </si>
  <si>
    <t>Overall efficiency</t>
  </si>
  <si>
    <t>Power production of 1 g enriched uranium</t>
  </si>
  <si>
    <t>Natural occurrence 0,72%</t>
  </si>
  <si>
    <t>Enriched to 4%</t>
  </si>
  <si>
    <t>Foot print on the ground</t>
  </si>
  <si>
    <t>Combustible</t>
  </si>
  <si>
    <t>Uranium naturel (0,72% U-235)</t>
  </si>
  <si>
    <t>Uranium enrichi (4% U-235)</t>
  </si>
  <si>
    <t>Diesel</t>
  </si>
  <si>
    <t>Charbon</t>
  </si>
  <si>
    <t>Gaz naturel</t>
  </si>
  <si>
    <t>g</t>
  </si>
  <si>
    <t>heures</t>
  </si>
  <si>
    <t>Quantité pour produire l'équivalent fournit par 1g de combustible nucléaire à 4% de U-235</t>
  </si>
  <si>
    <t>Panneau photovoltaïque</t>
  </si>
  <si>
    <r>
      <t>m</t>
    </r>
    <r>
      <rPr>
        <vertAlign val="superscript"/>
        <sz val="11"/>
        <color theme="1"/>
        <rFont val="Frutiger LT Std 55 Roman"/>
        <family val="2"/>
      </rPr>
      <t>3</t>
    </r>
  </si>
  <si>
    <t>Densité énergétique</t>
  </si>
  <si>
    <t>Atome d'uranium235</t>
  </si>
  <si>
    <r>
      <t>kWh/m</t>
    </r>
    <r>
      <rPr>
        <vertAlign val="superscript"/>
        <sz val="11"/>
        <color theme="1"/>
        <rFont val="Frutiger LT Std 55 Roman"/>
        <family val="2"/>
      </rPr>
      <t>3</t>
    </r>
  </si>
  <si>
    <t>** Conditions moyennes en Suisse</t>
  </si>
  <si>
    <r>
      <t>Ou alors, 1 m</t>
    </r>
    <r>
      <rPr>
        <vertAlign val="superscript"/>
        <sz val="11"/>
        <color theme="1"/>
        <rFont val="Frutiger LT Std 55 Roman"/>
        <family val="2"/>
      </rPr>
      <t>2</t>
    </r>
    <r>
      <rPr>
        <sz val="11"/>
        <color theme="1"/>
        <rFont val="Frutiger LT Std 55 Roman"/>
        <family val="2"/>
      </rPr>
      <t xml:space="preserve"> de territoire doit être mobilisé durant un certain temps pour fournir ce kWh **</t>
    </r>
  </si>
  <si>
    <r>
      <t>m</t>
    </r>
    <r>
      <rPr>
        <vertAlign val="superscript"/>
        <sz val="11"/>
        <color theme="1"/>
        <rFont val="Arial"/>
        <family val="2"/>
      </rPr>
      <t xml:space="preserve">2 </t>
    </r>
  </si>
  <si>
    <t>(dont neutrinos : 10)</t>
  </si>
  <si>
    <t>* Exemple : Grande Dixence en Suisse</t>
  </si>
  <si>
    <t>in Switzerland (up to 27% in favourable locations)</t>
  </si>
  <si>
    <r>
      <rPr>
        <b/>
        <sz val="11"/>
        <color theme="1"/>
        <rFont val="Arial"/>
        <family val="2"/>
      </rPr>
      <t>g</t>
    </r>
    <r>
      <rPr>
        <sz val="11"/>
        <color theme="1"/>
        <rFont val="Arial"/>
        <family val="2"/>
      </rPr>
      <t xml:space="preserve"> of coal make as much electrical powe as</t>
    </r>
    <r>
      <rPr>
        <b/>
        <sz val="11"/>
        <color theme="1"/>
        <rFont val="Arial"/>
        <family val="2"/>
      </rPr>
      <t xml:space="preserve"> 1 g</t>
    </r>
    <r>
      <rPr>
        <sz val="11"/>
        <color theme="1"/>
        <rFont val="Arial"/>
        <family val="2"/>
      </rPr>
      <t xml:space="preserve"> of uranium</t>
    </r>
  </si>
  <si>
    <r>
      <rPr>
        <b/>
        <sz val="11"/>
        <color theme="1"/>
        <rFont val="Arial"/>
        <family val="2"/>
      </rPr>
      <t xml:space="preserve">g </t>
    </r>
    <r>
      <rPr>
        <sz val="11"/>
        <color theme="1"/>
        <rFont val="Arial"/>
        <family val="2"/>
      </rPr>
      <t>of gas make as much electrical power as</t>
    </r>
    <r>
      <rPr>
        <b/>
        <sz val="11"/>
        <color theme="1"/>
        <rFont val="Arial"/>
        <family val="2"/>
      </rPr>
      <t xml:space="preserve"> 1 g</t>
    </r>
    <r>
      <rPr>
        <sz val="11"/>
        <color theme="1"/>
        <rFont val="Arial"/>
        <family val="2"/>
      </rPr>
      <t xml:space="preserve"> of uranium</t>
    </r>
  </si>
  <si>
    <r>
      <rPr>
        <b/>
        <sz val="11"/>
        <color theme="1"/>
        <rFont val="Arial"/>
        <family val="2"/>
      </rPr>
      <t>m</t>
    </r>
    <r>
      <rPr>
        <b/>
        <vertAlign val="superscript"/>
        <sz val="11"/>
        <color theme="1"/>
        <rFont val="Arial"/>
        <family val="2"/>
      </rPr>
      <t>3</t>
    </r>
    <r>
      <rPr>
        <sz val="11"/>
        <color theme="1"/>
        <rFont val="Arial"/>
        <family val="2"/>
      </rPr>
      <t xml:space="preserve"> of gas make as much electrical power as</t>
    </r>
    <r>
      <rPr>
        <b/>
        <sz val="11"/>
        <color theme="1"/>
        <rFont val="Arial"/>
        <family val="2"/>
      </rPr>
      <t xml:space="preserve"> 1 g</t>
    </r>
    <r>
      <rPr>
        <sz val="11"/>
        <color theme="1"/>
        <rFont val="Arial"/>
        <family val="2"/>
      </rPr>
      <t xml:space="preserve"> of uranium</t>
    </r>
  </si>
  <si>
    <r>
      <rPr>
        <b/>
        <sz val="11"/>
        <color theme="1"/>
        <rFont val="Arial"/>
        <family val="2"/>
      </rPr>
      <t>days</t>
    </r>
    <r>
      <rPr>
        <sz val="11"/>
        <color theme="1"/>
        <rFont val="Arial"/>
        <family val="2"/>
      </rPr>
      <t xml:space="preserve"> of occupancy of </t>
    </r>
    <r>
      <rPr>
        <b/>
        <sz val="11"/>
        <color theme="1"/>
        <rFont val="Arial"/>
        <family val="2"/>
      </rPr>
      <t>1 m</t>
    </r>
    <r>
      <rPr>
        <b/>
        <vertAlign val="superscript"/>
        <sz val="11"/>
        <color theme="1"/>
        <rFont val="Arial"/>
        <family val="2"/>
      </rPr>
      <t>2</t>
    </r>
    <r>
      <rPr>
        <b/>
        <sz val="11"/>
        <color theme="1"/>
        <rFont val="Arial"/>
        <family val="2"/>
      </rPr>
      <t xml:space="preserve"> land area </t>
    </r>
    <r>
      <rPr>
        <sz val="11"/>
        <color theme="1"/>
        <rFont val="Arial"/>
        <family val="2"/>
      </rPr>
      <t xml:space="preserve"> to produce as much electrical power as </t>
    </r>
    <r>
      <rPr>
        <b/>
        <sz val="11"/>
        <color theme="1"/>
        <rFont val="Arial"/>
        <family val="2"/>
      </rPr>
      <t xml:space="preserve">1 g </t>
    </r>
    <r>
      <rPr>
        <sz val="11"/>
        <color theme="1"/>
        <rFont val="Arial"/>
        <family val="2"/>
      </rPr>
      <t>of uranium</t>
    </r>
  </si>
  <si>
    <r>
      <rPr>
        <b/>
        <sz val="11"/>
        <color theme="1"/>
        <rFont val="Arial"/>
        <family val="2"/>
      </rPr>
      <t>days</t>
    </r>
    <r>
      <rPr>
        <sz val="11"/>
        <color theme="1"/>
        <rFont val="Arial"/>
        <family val="2"/>
      </rPr>
      <t xml:space="preserve"> of the production of</t>
    </r>
    <r>
      <rPr>
        <b/>
        <sz val="11"/>
        <color theme="1"/>
        <rFont val="Arial"/>
        <family val="2"/>
      </rPr>
      <t xml:space="preserve"> 1 m</t>
    </r>
    <r>
      <rPr>
        <b/>
        <vertAlign val="superscript"/>
        <sz val="11"/>
        <color theme="1"/>
        <rFont val="Arial"/>
        <family val="2"/>
      </rPr>
      <t>2</t>
    </r>
    <r>
      <rPr>
        <b/>
        <sz val="11"/>
        <color theme="1"/>
        <rFont val="Arial"/>
        <family val="2"/>
      </rPr>
      <t xml:space="preserve"> PV panel</t>
    </r>
    <r>
      <rPr>
        <sz val="11"/>
        <color theme="1"/>
        <rFont val="Arial"/>
        <family val="2"/>
      </rPr>
      <t xml:space="preserve"> to produce as much electrical power as </t>
    </r>
    <r>
      <rPr>
        <b/>
        <sz val="11"/>
        <color theme="1"/>
        <rFont val="Arial"/>
        <family val="2"/>
      </rPr>
      <t xml:space="preserve">1 g </t>
    </r>
    <r>
      <rPr>
        <sz val="11"/>
        <color theme="1"/>
        <rFont val="Arial"/>
        <family val="2"/>
      </rPr>
      <t>of uranium</t>
    </r>
  </si>
  <si>
    <t>GJ/t</t>
  </si>
  <si>
    <t>kWh(el)/pellet</t>
  </si>
  <si>
    <t xml:space="preserve">kWh(el)/g </t>
  </si>
  <si>
    <t>g/kWh(el)</t>
  </si>
  <si>
    <t>GWh(el)/t</t>
  </si>
  <si>
    <t>kWh(th)/g</t>
  </si>
  <si>
    <t>TWh(th)/t</t>
  </si>
  <si>
    <t>MWh(el)</t>
  </si>
  <si>
    <t>kWh(el)/g</t>
  </si>
  <si>
    <r>
      <t>m</t>
    </r>
    <r>
      <rPr>
        <vertAlign val="superscript"/>
        <sz val="11"/>
        <color theme="1"/>
        <rFont val="Arial"/>
        <family val="2"/>
      </rPr>
      <t>3</t>
    </r>
    <r>
      <rPr>
        <sz val="11"/>
        <color theme="1"/>
        <rFont val="Arial"/>
        <family val="2"/>
      </rPr>
      <t>/kWh(el)</t>
    </r>
  </si>
  <si>
    <r>
      <t>kWh(el)/m</t>
    </r>
    <r>
      <rPr>
        <vertAlign val="superscript"/>
        <sz val="11"/>
        <color theme="1"/>
        <rFont val="Arial"/>
        <family val="2"/>
      </rPr>
      <t>3</t>
    </r>
  </si>
  <si>
    <t>kWh(el)/d</t>
  </si>
  <si>
    <r>
      <t>kWh(el)/d/m</t>
    </r>
    <r>
      <rPr>
        <vertAlign val="superscript"/>
        <sz val="11"/>
        <color theme="1"/>
        <rFont val="Arial"/>
        <family val="2"/>
      </rPr>
      <t>2</t>
    </r>
  </si>
  <si>
    <t>Éolienne géante de 6 MWp</t>
  </si>
  <si>
    <t>MeV/atom</t>
  </si>
  <si>
    <t>kWh(th)/L</t>
  </si>
  <si>
    <t>kWh(el)/L</t>
  </si>
  <si>
    <t>L/kWh(el)</t>
  </si>
  <si>
    <t>L</t>
  </si>
  <si>
    <r>
      <rPr>
        <b/>
        <sz val="11"/>
        <color theme="1"/>
        <rFont val="Arial"/>
        <family val="2"/>
      </rPr>
      <t>L</t>
    </r>
    <r>
      <rPr>
        <sz val="11"/>
        <color theme="1"/>
        <rFont val="Arial"/>
        <family val="2"/>
      </rPr>
      <t xml:space="preserve"> of diesel fuel make as much electrical power as</t>
    </r>
    <r>
      <rPr>
        <b/>
        <sz val="11"/>
        <color theme="1"/>
        <rFont val="Arial"/>
        <family val="2"/>
      </rPr>
      <t xml:space="preserve"> 1 g</t>
    </r>
    <r>
      <rPr>
        <sz val="11"/>
        <color theme="1"/>
        <rFont val="Arial"/>
        <family val="2"/>
      </rPr>
      <t xml:space="preserve"> of uranium</t>
    </r>
  </si>
  <si>
    <t>MWe</t>
  </si>
  <si>
    <t>kWh(th)/kg</t>
  </si>
  <si>
    <t>kWh/m3</t>
  </si>
  <si>
    <t>kWh/g</t>
  </si>
  <si>
    <t>GWh(th)/t</t>
  </si>
  <si>
    <t xml:space="preserve">  </t>
  </si>
  <si>
    <t>kWh/L</t>
  </si>
  <si>
    <t>Quantité nécessaire pour produire 1 kWh(el)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</si>
</sst>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3" formatCode="_-* #,##0.00_-;\-* #,##0.00_-;_-* &quot;-&quot;??_-;_-@_-"/>
    <numFmt numFmtId="164" formatCode="_-* #,##0_-;\-* #,##0_-;_-* &quot;-&quot;??_-;_-@_-"/>
    <numFmt numFmtId="165" formatCode="0.000000"/>
    <numFmt numFmtId="166" formatCode="0.000"/>
    <numFmt numFmtId="167" formatCode="0.0"/>
    <numFmt numFmtId="168" formatCode="_-* #,##0.00\ _C_H_F_-;\-* #,##0.00\ _C_H_F_-;_-* &quot;-&quot;??\ _C_H_F_-;_-@_-"/>
    <numFmt numFmtId="169" formatCode="_-* #,##0.000_-;\-* #,##0.000_-;_-* &quot;-&quot;??_-;_-@_-"/>
    <numFmt numFmtId="170" formatCode="0.000E+00"/>
    <numFmt numFmtId="171" formatCode="_-* #,##0.0000_-;\-* #,##0.0000_-;_-* &quot;-&quot;??_-;_-@_-"/>
    <numFmt numFmtId="172" formatCode="0.000\ 000"/>
    <numFmt numFmtId="173" formatCode="#,##0.00_ ;\-#,##0.00\ "/>
    <numFmt numFmtId="174" formatCode="_-* #,##0.0_-;\-* #,##0.0_-;_-* &quot;-&quot;??_-;_-@_-"/>
    <numFmt numFmtId="175" formatCode="#,##0.0_ ;\-#,##0.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u/>
      <sz val="11"/>
      <color theme="10"/>
      <name val="Arial"/>
      <family val="2"/>
    </font>
    <font>
      <vertAlign val="superscript"/>
      <sz val="11"/>
      <color theme="1"/>
      <name val="Arial"/>
      <family val="2"/>
    </font>
    <font>
      <b/>
      <sz val="14"/>
      <color theme="1"/>
      <name val="Arial"/>
      <family val="2"/>
    </font>
    <font>
      <b/>
      <vertAlign val="superscript"/>
      <sz val="11"/>
      <color theme="1"/>
      <name val="Arial"/>
      <family val="2"/>
    </font>
    <font>
      <sz val="11"/>
      <color theme="1"/>
      <name val="Frutiger LT Std 55 Roman"/>
      <family val="2"/>
    </font>
    <font>
      <b/>
      <sz val="11"/>
      <color theme="1"/>
      <name val="Frutiger LT Std 55 Roman"/>
      <family val="2"/>
    </font>
    <font>
      <vertAlign val="superscript"/>
      <sz val="11"/>
      <color theme="1"/>
      <name val="Frutiger LT Std 55 Roman"/>
      <family val="2"/>
    </font>
    <font>
      <sz val="9"/>
      <color theme="1"/>
      <name val="Frutiger LT Std 55 Roman"/>
      <family val="2"/>
    </font>
    <font>
      <b/>
      <sz val="11"/>
      <color rgb="FF000000"/>
      <name val="Frutiger LT Std 55 Roman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5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3" applyFont="1"/>
    <xf numFmtId="164" fontId="4" fillId="0" borderId="0" xfId="1" applyNumberFormat="1" applyFont="1"/>
    <xf numFmtId="9" fontId="4" fillId="0" borderId="0" xfId="2" applyFont="1"/>
    <xf numFmtId="165" fontId="4" fillId="0" borderId="0" xfId="0" applyNumberFormat="1" applyFont="1"/>
    <xf numFmtId="1" fontId="4" fillId="0" borderId="0" xfId="0" applyNumberFormat="1" applyFont="1"/>
    <xf numFmtId="164" fontId="4" fillId="0" borderId="0" xfId="0" applyNumberFormat="1" applyFont="1"/>
    <xf numFmtId="170" fontId="4" fillId="0" borderId="0" xfId="1" applyNumberFormat="1" applyFont="1"/>
    <xf numFmtId="0" fontId="5" fillId="0" borderId="0" xfId="0" applyFont="1" applyAlignment="1"/>
    <xf numFmtId="169" fontId="4" fillId="0" borderId="0" xfId="1" applyNumberFormat="1" applyFont="1"/>
    <xf numFmtId="168" fontId="4" fillId="0" borderId="0" xfId="0" applyNumberFormat="1" applyFont="1"/>
    <xf numFmtId="0" fontId="8" fillId="0" borderId="0" xfId="0" applyFont="1"/>
    <xf numFmtId="171" fontId="4" fillId="0" borderId="0" xfId="1" applyNumberFormat="1" applyFont="1"/>
    <xf numFmtId="166" fontId="4" fillId="0" borderId="0" xfId="0" applyNumberFormat="1" applyFont="1"/>
    <xf numFmtId="11" fontId="4" fillId="0" borderId="0" xfId="0" applyNumberFormat="1" applyFont="1"/>
    <xf numFmtId="164" fontId="5" fillId="0" borderId="0" xfId="1" applyNumberFormat="1" applyFont="1"/>
    <xf numFmtId="1" fontId="5" fillId="0" borderId="0" xfId="0" applyNumberFormat="1" applyFont="1"/>
    <xf numFmtId="167" fontId="5" fillId="0" borderId="0" xfId="0" applyNumberFormat="1" applyFont="1"/>
    <xf numFmtId="43" fontId="5" fillId="0" borderId="0" xfId="1" applyFont="1"/>
    <xf numFmtId="0" fontId="10" fillId="0" borderId="0" xfId="0" applyFont="1" applyFill="1"/>
    <xf numFmtId="0" fontId="10" fillId="2" borderId="0" xfId="0" applyFont="1" applyFill="1" applyBorder="1"/>
    <xf numFmtId="0" fontId="10" fillId="2" borderId="0" xfId="0" applyFont="1" applyFill="1" applyBorder="1" applyAlignment="1">
      <alignment vertical="center"/>
    </xf>
    <xf numFmtId="0" fontId="10" fillId="2" borderId="0" xfId="0" applyFont="1" applyFill="1" applyBorder="1" applyAlignment="1">
      <alignment horizontal="center"/>
    </xf>
    <xf numFmtId="1" fontId="10" fillId="2" borderId="0" xfId="0" applyNumberFormat="1" applyFont="1" applyFill="1" applyBorder="1" applyAlignment="1">
      <alignment horizontal="center"/>
    </xf>
    <xf numFmtId="166" fontId="10" fillId="2" borderId="0" xfId="0" applyNumberFormat="1" applyFont="1" applyFill="1" applyBorder="1" applyAlignment="1">
      <alignment horizontal="center"/>
    </xf>
    <xf numFmtId="0" fontId="13" fillId="2" borderId="0" xfId="0" applyFont="1" applyFill="1" applyBorder="1" applyAlignment="1">
      <alignment horizontal="right"/>
    </xf>
    <xf numFmtId="0" fontId="13" fillId="2" borderId="0" xfId="0" applyFont="1" applyFill="1" applyBorder="1"/>
    <xf numFmtId="0" fontId="10" fillId="2" borderId="0" xfId="0" applyFont="1" applyFill="1"/>
    <xf numFmtId="0" fontId="11" fillId="3" borderId="1" xfId="0" applyFont="1" applyFill="1" applyBorder="1" applyAlignment="1">
      <alignment horizontal="left" vertical="center" indent="2"/>
    </xf>
    <xf numFmtId="0" fontId="10" fillId="3" borderId="2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0" fillId="2" borderId="4" xfId="0" applyFont="1" applyFill="1" applyBorder="1" applyAlignment="1">
      <alignment horizontal="left" indent="2"/>
    </xf>
    <xf numFmtId="0" fontId="10" fillId="2" borderId="7" xfId="0" applyFont="1" applyFill="1" applyBorder="1" applyAlignment="1">
      <alignment horizontal="left" indent="2"/>
    </xf>
    <xf numFmtId="0" fontId="10" fillId="2" borderId="8" xfId="0" applyFont="1" applyFill="1" applyBorder="1"/>
    <xf numFmtId="0" fontId="10" fillId="2" borderId="10" xfId="0" applyFont="1" applyFill="1" applyBorder="1" applyAlignment="1">
      <alignment vertical="center"/>
    </xf>
    <xf numFmtId="0" fontId="10" fillId="2" borderId="11" xfId="0" applyFont="1" applyFill="1" applyBorder="1" applyAlignment="1">
      <alignment vertical="center"/>
    </xf>
    <xf numFmtId="0" fontId="10" fillId="2" borderId="9" xfId="0" applyFont="1" applyFill="1" applyBorder="1" applyAlignment="1">
      <alignment horizontal="left" vertical="center" indent="2"/>
    </xf>
    <xf numFmtId="1" fontId="10" fillId="2" borderId="0" xfId="0" applyNumberFormat="1" applyFont="1" applyFill="1" applyBorder="1" applyAlignment="1">
      <alignment vertical="center"/>
    </xf>
    <xf numFmtId="0" fontId="10" fillId="2" borderId="5" xfId="0" applyFont="1" applyFill="1" applyBorder="1" applyAlignment="1"/>
    <xf numFmtId="0" fontId="10" fillId="2" borderId="6" xfId="0" applyFont="1" applyFill="1" applyBorder="1" applyAlignment="1"/>
    <xf numFmtId="0" fontId="14" fillId="3" borderId="3" xfId="0" applyFont="1" applyFill="1" applyBorder="1" applyAlignment="1">
      <alignment horizontal="left" vertical="center" wrapText="1" readingOrder="1"/>
    </xf>
    <xf numFmtId="0" fontId="10" fillId="2" borderId="5" xfId="0" applyFont="1" applyFill="1" applyBorder="1" applyAlignment="1">
      <alignment horizontal="center"/>
    </xf>
    <xf numFmtId="167" fontId="10" fillId="2" borderId="6" xfId="0" applyNumberFormat="1" applyFont="1" applyFill="1" applyBorder="1" applyAlignment="1">
      <alignment horizontal="center"/>
    </xf>
    <xf numFmtId="0" fontId="11" fillId="2" borderId="8" xfId="0" applyFont="1" applyFill="1" applyBorder="1" applyAlignment="1">
      <alignment horizontal="center"/>
    </xf>
    <xf numFmtId="3" fontId="10" fillId="2" borderId="8" xfId="1" applyNumberFormat="1" applyFont="1" applyFill="1" applyBorder="1" applyAlignment="1">
      <alignment horizontal="center"/>
    </xf>
    <xf numFmtId="1" fontId="10" fillId="2" borderId="8" xfId="0" applyNumberFormat="1" applyFont="1" applyFill="1" applyBorder="1" applyAlignment="1">
      <alignment horizontal="center"/>
    </xf>
    <xf numFmtId="1" fontId="10" fillId="2" borderId="10" xfId="0" applyNumberFormat="1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1" fontId="10" fillId="2" borderId="11" xfId="0" applyNumberFormat="1" applyFont="1" applyFill="1" applyBorder="1" applyAlignment="1">
      <alignment horizontal="center" vertical="center"/>
    </xf>
    <xf numFmtId="167" fontId="10" fillId="2" borderId="0" xfId="0" applyNumberFormat="1" applyFont="1" applyFill="1" applyBorder="1" applyAlignment="1">
      <alignment vertical="center"/>
    </xf>
    <xf numFmtId="167" fontId="10" fillId="2" borderId="10" xfId="0" applyNumberFormat="1" applyFont="1" applyFill="1" applyBorder="1" applyAlignment="1">
      <alignment vertical="center"/>
    </xf>
    <xf numFmtId="0" fontId="4" fillId="4" borderId="0" xfId="0" applyFont="1" applyFill="1"/>
    <xf numFmtId="9" fontId="4" fillId="4" borderId="0" xfId="0" applyNumberFormat="1" applyFont="1" applyFill="1"/>
    <xf numFmtId="164" fontId="4" fillId="4" borderId="0" xfId="1" applyNumberFormat="1" applyFont="1" applyFill="1"/>
    <xf numFmtId="9" fontId="4" fillId="4" borderId="0" xfId="2" applyNumberFormat="1" applyFont="1" applyFill="1"/>
    <xf numFmtId="3" fontId="4" fillId="4" borderId="0" xfId="0" applyNumberFormat="1" applyFont="1" applyFill="1"/>
    <xf numFmtId="3" fontId="4" fillId="0" borderId="0" xfId="0" applyNumberFormat="1" applyFont="1"/>
    <xf numFmtId="172" fontId="4" fillId="0" borderId="0" xfId="0" applyNumberFormat="1" applyFont="1"/>
    <xf numFmtId="172" fontId="10" fillId="2" borderId="0" xfId="0" applyNumberFormat="1" applyFont="1" applyFill="1" applyBorder="1" applyAlignment="1">
      <alignment horizontal="center"/>
    </xf>
    <xf numFmtId="172" fontId="10" fillId="2" borderId="5" xfId="0" applyNumberFormat="1" applyFont="1" applyFill="1" applyBorder="1" applyAlignment="1">
      <alignment horizontal="center"/>
    </xf>
    <xf numFmtId="172" fontId="4" fillId="0" borderId="0" xfId="1" applyNumberFormat="1" applyFont="1"/>
    <xf numFmtId="169" fontId="4" fillId="0" borderId="0" xfId="1" applyNumberFormat="1" applyFont="1" applyAlignment="1">
      <alignment horizontal="right"/>
    </xf>
    <xf numFmtId="173" fontId="4" fillId="0" borderId="0" xfId="0" applyNumberFormat="1" applyFont="1" applyAlignment="1">
      <alignment horizontal="right"/>
    </xf>
    <xf numFmtId="173" fontId="4" fillId="0" borderId="0" xfId="0" applyNumberFormat="1" applyFont="1"/>
    <xf numFmtId="1" fontId="5" fillId="4" borderId="0" xfId="0" applyNumberFormat="1" applyFont="1" applyFill="1"/>
    <xf numFmtId="175" fontId="5" fillId="0" borderId="0" xfId="0" applyNumberFormat="1" applyFont="1"/>
    <xf numFmtId="174" fontId="5" fillId="0" borderId="0" xfId="0" applyNumberFormat="1" applyFont="1"/>
    <xf numFmtId="174" fontId="4" fillId="0" borderId="0" xfId="1" applyNumberFormat="1" applyFont="1"/>
    <xf numFmtId="0" fontId="5" fillId="4" borderId="0" xfId="0" applyFont="1" applyFill="1"/>
    <xf numFmtId="0" fontId="14" fillId="3" borderId="2" xfId="0" applyFont="1" applyFill="1" applyBorder="1" applyAlignment="1">
      <alignment horizontal="left" vertical="center" wrapText="1" readingOrder="1"/>
    </xf>
    <xf numFmtId="0" fontId="10" fillId="2" borderId="7" xfId="0" applyFont="1" applyFill="1" applyBorder="1" applyAlignment="1">
      <alignment horizontal="left" wrapText="1" indent="2"/>
    </xf>
    <xf numFmtId="0" fontId="10" fillId="2" borderId="0" xfId="0" applyFont="1" applyFill="1" applyBorder="1" applyAlignment="1">
      <alignment horizontal="left" wrapText="1" indent="2"/>
    </xf>
    <xf numFmtId="0" fontId="10" fillId="2" borderId="8" xfId="0" applyFont="1" applyFill="1" applyBorder="1" applyAlignment="1">
      <alignment horizontal="left" wrapText="1" indent="2"/>
    </xf>
  </cellXfs>
  <cellStyles count="4">
    <cellStyle name="Lien hypertexte" xfId="3" builtinId="8"/>
    <cellStyle name="Milliers" xfId="1" builtinId="3"/>
    <cellStyle name="Normal" xfId="0" builtinId="0"/>
    <cellStyle name="Pourcentag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714375</xdr:colOff>
      <xdr:row>5</xdr:row>
      <xdr:rowOff>66675</xdr:rowOff>
    </xdr:from>
    <xdr:to>
      <xdr:col>16</xdr:col>
      <xdr:colOff>676275</xdr:colOff>
      <xdr:row>18</xdr:row>
      <xdr:rowOff>114300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03E6FBF4-6734-47DC-AE0C-61E46A6E17A2}"/>
            </a:ext>
          </a:extLst>
        </xdr:cNvPr>
        <xdr:cNvSpPr txBox="1"/>
      </xdr:nvSpPr>
      <xdr:spPr>
        <a:xfrm>
          <a:off x="10048875" y="1028700"/>
          <a:ext cx="6057900" cy="2219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CH" i="1"/>
            <a:t>Example for nuclear </a:t>
          </a:r>
          <a:r>
            <a:rPr lang="fr-CH" i="1">
              <a:hlinkClick xmlns:r="http://schemas.openxmlformats.org/officeDocument/2006/relationships" r:id=""/>
            </a:rPr>
            <a:t>Fission</a:t>
          </a:r>
          <a:r>
            <a:rPr lang="fr-CH" i="1"/>
            <a:t> of U-235</a:t>
          </a:r>
          <a:endParaRPr lang="fr-CH"/>
        </a:p>
        <a:p>
          <a:r>
            <a:rPr lang="fr-CH"/>
            <a:t>In the </a:t>
          </a:r>
          <a:r>
            <a:rPr lang="fr-CH">
              <a:hlinkClick xmlns:r="http://schemas.openxmlformats.org/officeDocument/2006/relationships" r:id=""/>
            </a:rPr>
            <a:t>uranium</a:t>
          </a:r>
          <a:r>
            <a:rPr lang="fr-CH"/>
            <a:t> </a:t>
          </a:r>
          <a:r>
            <a:rPr lang="fr-CH">
              <a:hlinkClick xmlns:r="http://schemas.openxmlformats.org/officeDocument/2006/relationships" r:id=""/>
            </a:rPr>
            <a:t>nucleus</a:t>
          </a:r>
          <a:r>
            <a:rPr lang="fr-CH"/>
            <a:t> the nucleons are bound with an average </a:t>
          </a:r>
          <a:r>
            <a:rPr lang="fr-CH">
              <a:hlinkClick xmlns:r="http://schemas.openxmlformats.org/officeDocument/2006/relationships" r:id=""/>
            </a:rPr>
            <a:t>energy</a:t>
          </a:r>
          <a:r>
            <a:rPr lang="fr-CH"/>
            <a:t> of about 7.6 </a:t>
          </a:r>
          <a:r>
            <a:rPr lang="fr-CH">
              <a:hlinkClick xmlns:r="http://schemas.openxmlformats.org/officeDocument/2006/relationships" r:id=""/>
            </a:rPr>
            <a:t>MeV</a:t>
          </a:r>
          <a:r>
            <a:rPr lang="fr-CH"/>
            <a:t> per </a:t>
          </a:r>
          <a:r>
            <a:rPr lang="fr-CH">
              <a:hlinkClick xmlns:r="http://schemas.openxmlformats.org/officeDocument/2006/relationships" r:id=""/>
            </a:rPr>
            <a:t>nucleon</a:t>
          </a:r>
          <a:r>
            <a:rPr lang="fr-CH"/>
            <a:t>. In the </a:t>
          </a:r>
          <a:r>
            <a:rPr lang="fr-CH">
              <a:hlinkClick xmlns:r="http://schemas.openxmlformats.org/officeDocument/2006/relationships" r:id=""/>
            </a:rPr>
            <a:t>Fission</a:t>
          </a:r>
          <a:r>
            <a:rPr lang="fr-CH"/>
            <a:t> product nuclei, the medium </a:t>
          </a:r>
          <a:r>
            <a:rPr lang="fr-CH">
              <a:hlinkClick xmlns:r="http://schemas.openxmlformats.org/officeDocument/2006/relationships" r:id=""/>
            </a:rPr>
            <a:t>binding energy</a:t>
          </a:r>
          <a:r>
            <a:rPr lang="fr-CH"/>
            <a:t> per </a:t>
          </a:r>
          <a:r>
            <a:rPr lang="fr-CH">
              <a:hlinkClick xmlns:r="http://schemas.openxmlformats.org/officeDocument/2006/relationships" r:id=""/>
            </a:rPr>
            <a:t>nucleon</a:t>
          </a:r>
          <a:r>
            <a:rPr lang="fr-CH"/>
            <a:t> amounts to approx. 8.5 </a:t>
          </a:r>
          <a:r>
            <a:rPr lang="fr-CH">
              <a:hlinkClick xmlns:r="http://schemas.openxmlformats.org/officeDocument/2006/relationships" r:id=""/>
            </a:rPr>
            <a:t>MeV</a:t>
          </a:r>
          <a:r>
            <a:rPr lang="fr-CH"/>
            <a:t>. This difference in </a:t>
          </a:r>
          <a:r>
            <a:rPr lang="fr-CH">
              <a:hlinkClick xmlns:r="http://schemas.openxmlformats.org/officeDocument/2006/relationships" r:id=""/>
            </a:rPr>
            <a:t>binding energy</a:t>
          </a:r>
          <a:r>
            <a:rPr lang="fr-CH"/>
            <a:t> of 0.9 </a:t>
          </a:r>
          <a:r>
            <a:rPr lang="fr-CH">
              <a:hlinkClick xmlns:r="http://schemas.openxmlformats.org/officeDocument/2006/relationships" r:id=""/>
            </a:rPr>
            <a:t>MeV</a:t>
          </a:r>
          <a:r>
            <a:rPr lang="fr-CH"/>
            <a:t> per </a:t>
          </a:r>
          <a:r>
            <a:rPr lang="fr-CH">
              <a:hlinkClick xmlns:r="http://schemas.openxmlformats.org/officeDocument/2006/relationships" r:id=""/>
            </a:rPr>
            <a:t>nucleon</a:t>
          </a:r>
          <a:r>
            <a:rPr lang="fr-CH"/>
            <a:t> is released in the nuclear </a:t>
          </a:r>
          <a:r>
            <a:rPr lang="fr-CH">
              <a:hlinkClick xmlns:r="http://schemas.openxmlformats.org/officeDocument/2006/relationships" r:id=""/>
            </a:rPr>
            <a:t>Fission</a:t>
          </a:r>
          <a:r>
            <a:rPr lang="fr-CH"/>
            <a:t>. Since the </a:t>
          </a:r>
          <a:r>
            <a:rPr lang="fr-CH">
              <a:hlinkClick xmlns:r="http://schemas.openxmlformats.org/officeDocument/2006/relationships" r:id=""/>
            </a:rPr>
            <a:t>uranium</a:t>
          </a:r>
          <a:r>
            <a:rPr lang="fr-CH"/>
            <a:t> </a:t>
          </a:r>
          <a:r>
            <a:rPr lang="fr-CH">
              <a:hlinkClick xmlns:r="http://schemas.openxmlformats.org/officeDocument/2006/relationships" r:id=""/>
            </a:rPr>
            <a:t>nucleus</a:t>
          </a:r>
          <a:r>
            <a:rPr lang="fr-CH"/>
            <a:t> has 235 nucleons, a quantity of </a:t>
          </a:r>
          <a:r>
            <a:rPr lang="fr-CH">
              <a:hlinkClick xmlns:r="http://schemas.openxmlformats.org/officeDocument/2006/relationships" r:id=""/>
            </a:rPr>
            <a:t>energy</a:t>
          </a:r>
          <a:r>
            <a:rPr lang="fr-CH"/>
            <a:t> of about 210 </a:t>
          </a:r>
          <a:r>
            <a:rPr lang="fr-CH">
              <a:hlinkClick xmlns:r="http://schemas.openxmlformats.org/officeDocument/2006/relationships" r:id=""/>
            </a:rPr>
            <a:t>MeV</a:t>
          </a:r>
          <a:r>
            <a:rPr lang="fr-CH"/>
            <a:t> is released per </a:t>
          </a:r>
          <a:r>
            <a:rPr lang="fr-CH">
              <a:hlinkClick xmlns:r="http://schemas.openxmlformats.org/officeDocument/2006/relationships" r:id=""/>
            </a:rPr>
            <a:t>Fission</a:t>
          </a:r>
          <a:r>
            <a:rPr lang="fr-CH"/>
            <a:t>. </a:t>
          </a:r>
        </a:p>
        <a:p>
          <a:r>
            <a:rPr lang="fr-CH"/>
            <a:t>It is made up of the following partial amounts:</a:t>
          </a:r>
        </a:p>
        <a:p>
          <a:r>
            <a:rPr lang="fr-CH"/>
            <a:t>- kinetic </a:t>
          </a:r>
          <a:r>
            <a:rPr lang="fr-CH">
              <a:hlinkClick xmlns:r="http://schemas.openxmlformats.org/officeDocument/2006/relationships" r:id=""/>
            </a:rPr>
            <a:t>energy</a:t>
          </a:r>
          <a:r>
            <a:rPr lang="fr-CH"/>
            <a:t> of </a:t>
          </a:r>
          <a:r>
            <a:rPr lang="fr-CH">
              <a:hlinkClick xmlns:r="http://schemas.openxmlformats.org/officeDocument/2006/relationships" r:id=""/>
            </a:rPr>
            <a:t>fission products</a:t>
          </a:r>
          <a:r>
            <a:rPr lang="fr-CH"/>
            <a:t> 175 </a:t>
          </a:r>
          <a:r>
            <a:rPr lang="fr-CH">
              <a:hlinkClick xmlns:r="http://schemas.openxmlformats.org/officeDocument/2006/relationships" r:id=""/>
            </a:rPr>
            <a:t>MeV</a:t>
          </a:r>
          <a:r>
            <a:rPr lang="fr-CH"/>
            <a:t>,</a:t>
          </a:r>
        </a:p>
        <a:p>
          <a:r>
            <a:rPr lang="fr-CH"/>
            <a:t>- kinetic </a:t>
          </a:r>
          <a:r>
            <a:rPr lang="fr-CH">
              <a:hlinkClick xmlns:r="http://schemas.openxmlformats.org/officeDocument/2006/relationships" r:id=""/>
            </a:rPr>
            <a:t>energy</a:t>
          </a:r>
          <a:r>
            <a:rPr lang="fr-CH"/>
            <a:t> of </a:t>
          </a:r>
          <a:r>
            <a:rPr lang="fr-CH">
              <a:hlinkClick xmlns:r="http://schemas.openxmlformats.org/officeDocument/2006/relationships" r:id=""/>
            </a:rPr>
            <a:t>Fission</a:t>
          </a:r>
          <a:r>
            <a:rPr lang="fr-CH"/>
            <a:t> neutrons 5 </a:t>
          </a:r>
          <a:r>
            <a:rPr lang="fr-CH">
              <a:hlinkClick xmlns:r="http://schemas.openxmlformats.org/officeDocument/2006/relationships" r:id=""/>
            </a:rPr>
            <a:t>MeV</a:t>
          </a:r>
          <a:r>
            <a:rPr lang="fr-CH"/>
            <a:t>,</a:t>
          </a:r>
        </a:p>
        <a:p>
          <a:r>
            <a:rPr lang="fr-CH">
              <a:hlinkClick xmlns:r="http://schemas.openxmlformats.org/officeDocument/2006/relationships" r:id=""/>
            </a:rPr>
            <a:t>- energy</a:t>
          </a:r>
          <a:r>
            <a:rPr lang="fr-CH"/>
            <a:t> of the </a:t>
          </a:r>
          <a:r>
            <a:rPr lang="fr-CH">
              <a:hlinkClick xmlns:r="http://schemas.openxmlformats.org/officeDocument/2006/relationships" r:id=""/>
            </a:rPr>
            <a:t>gamma radiation</a:t>
          </a:r>
          <a:r>
            <a:rPr lang="fr-CH"/>
            <a:t> occurring during the </a:t>
          </a:r>
          <a:r>
            <a:rPr lang="fr-CH">
              <a:hlinkClick xmlns:r="http://schemas.openxmlformats.org/officeDocument/2006/relationships" r:id=""/>
            </a:rPr>
            <a:t>Fission</a:t>
          </a:r>
          <a:r>
            <a:rPr lang="fr-CH"/>
            <a:t> 7 </a:t>
          </a:r>
          <a:r>
            <a:rPr lang="fr-CH">
              <a:hlinkClick xmlns:r="http://schemas.openxmlformats.org/officeDocument/2006/relationships" r:id=""/>
            </a:rPr>
            <a:t>MeV</a:t>
          </a:r>
          <a:r>
            <a:rPr lang="fr-CH"/>
            <a:t>,</a:t>
          </a:r>
        </a:p>
        <a:p>
          <a:r>
            <a:rPr lang="fr-CH">
              <a:hlinkClick xmlns:r="http://schemas.openxmlformats.org/officeDocument/2006/relationships" r:id=""/>
            </a:rPr>
            <a:t>- energy</a:t>
          </a:r>
          <a:r>
            <a:rPr lang="fr-CH"/>
            <a:t> of beta and </a:t>
          </a:r>
          <a:r>
            <a:rPr lang="fr-CH">
              <a:hlinkClick xmlns:r="http://schemas.openxmlformats.org/officeDocument/2006/relationships" r:id=""/>
            </a:rPr>
            <a:t>gamma radiation</a:t>
          </a:r>
          <a:r>
            <a:rPr lang="fr-CH"/>
            <a:t> during the </a:t>
          </a:r>
          <a:r>
            <a:rPr lang="fr-CH">
              <a:hlinkClick xmlns:r="http://schemas.openxmlformats.org/officeDocument/2006/relationships" r:id=""/>
            </a:rPr>
            <a:t>decay</a:t>
          </a:r>
          <a:r>
            <a:rPr lang="fr-CH"/>
            <a:t> of the radioactive </a:t>
          </a:r>
          <a:r>
            <a:rPr lang="fr-CH">
              <a:hlinkClick xmlns:r="http://schemas.openxmlformats.org/officeDocument/2006/relationships" r:id=""/>
            </a:rPr>
            <a:t>fission products</a:t>
          </a:r>
          <a:r>
            <a:rPr lang="fr-CH"/>
            <a:t> 13 </a:t>
          </a:r>
          <a:r>
            <a:rPr lang="fr-CH">
              <a:hlinkClick xmlns:r="http://schemas.openxmlformats.org/officeDocument/2006/relationships" r:id=""/>
            </a:rPr>
            <a:t>MeV</a:t>
          </a:r>
          <a:r>
            <a:rPr lang="fr-CH"/>
            <a:t>,</a:t>
          </a:r>
        </a:p>
        <a:p>
          <a:r>
            <a:rPr lang="fr-CH">
              <a:hlinkClick xmlns:r="http://schemas.openxmlformats.org/officeDocument/2006/relationships" r:id=""/>
            </a:rPr>
            <a:t>- energy</a:t>
          </a:r>
          <a:r>
            <a:rPr lang="fr-CH"/>
            <a:t> of the neutrinos 10 </a:t>
          </a:r>
          <a:r>
            <a:rPr lang="fr-CH">
              <a:hlinkClick xmlns:r="http://schemas.openxmlformats.org/officeDocument/2006/relationships" r:id=""/>
            </a:rPr>
            <a:t>MeV</a:t>
          </a:r>
          <a:r>
            <a:rPr lang="fr-CH"/>
            <a:t>.</a:t>
          </a:r>
        </a:p>
        <a:p>
          <a:r>
            <a:rPr lang="fr-CH" i="1"/>
            <a:t>Course of nuclear </a:t>
          </a:r>
          <a:r>
            <a:rPr lang="fr-CH" i="1">
              <a:hlinkClick xmlns:r="http://schemas.openxmlformats.org/officeDocument/2006/relationships" r:id=""/>
            </a:rPr>
            <a:t>binding energy</a:t>
          </a:r>
          <a:endParaRPr lang="fr-CH"/>
        </a:p>
        <a:p>
          <a:endParaRPr lang="fr-CH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orld-nuclear.org/nuclear-essentials/how-is-uranium-made-into-nuclear-fuel.aspx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AF58D2-C50B-4292-9298-CA14671CC094}">
  <dimension ref="A1:H70"/>
  <sheetViews>
    <sheetView topLeftCell="A7" zoomScaleNormal="100" workbookViewId="0">
      <selection activeCell="B6" sqref="B6"/>
    </sheetView>
  </sheetViews>
  <sheetFormatPr baseColWidth="10" defaultRowHeight="14.25" x14ac:dyDescent="0.2"/>
  <cols>
    <col min="1" max="1" width="14.140625" style="1" customWidth="1"/>
    <col min="2" max="2" width="48.140625" style="1" customWidth="1"/>
    <col min="3" max="3" width="17.140625" style="1" customWidth="1"/>
    <col min="4" max="4" width="11.42578125" style="1"/>
    <col min="5" max="5" width="15.140625" style="1" bestFit="1" customWidth="1"/>
    <col min="6" max="6" width="11.42578125" style="1"/>
    <col min="7" max="7" width="14.85546875" style="1" bestFit="1" customWidth="1"/>
    <col min="8" max="16384" width="11.42578125" style="1"/>
  </cols>
  <sheetData>
    <row r="1" spans="1:6" ht="18" x14ac:dyDescent="0.25">
      <c r="B1" s="13" t="s">
        <v>45</v>
      </c>
    </row>
    <row r="4" spans="1:6" ht="15" x14ac:dyDescent="0.25">
      <c r="A4" s="2" t="s">
        <v>26</v>
      </c>
      <c r="B4" s="3" t="s">
        <v>1</v>
      </c>
    </row>
    <row r="5" spans="1:6" x14ac:dyDescent="0.2">
      <c r="B5" s="1" t="s">
        <v>13</v>
      </c>
      <c r="C5" s="57">
        <v>1000</v>
      </c>
      <c r="D5" s="1" t="s">
        <v>102</v>
      </c>
    </row>
    <row r="6" spans="1:6" x14ac:dyDescent="0.2">
      <c r="B6" s="1" t="s">
        <v>14</v>
      </c>
      <c r="C6" s="54">
        <v>0.9</v>
      </c>
    </row>
    <row r="7" spans="1:6" x14ac:dyDescent="0.2">
      <c r="B7" s="1" t="s">
        <v>51</v>
      </c>
      <c r="C7" s="4">
        <f>C5*C6*8760</f>
        <v>7884000</v>
      </c>
      <c r="D7" s="1" t="s">
        <v>89</v>
      </c>
    </row>
    <row r="8" spans="1:6" x14ac:dyDescent="0.2">
      <c r="B8" s="1" t="s">
        <v>0</v>
      </c>
      <c r="C8" s="1">
        <f>+C7*1000/18000000</f>
        <v>438</v>
      </c>
      <c r="D8" s="1" t="s">
        <v>83</v>
      </c>
    </row>
    <row r="9" spans="1:6" x14ac:dyDescent="0.2">
      <c r="C9" s="1">
        <f>+C8/1.5</f>
        <v>292</v>
      </c>
      <c r="D9" s="1" t="s">
        <v>84</v>
      </c>
      <c r="E9" s="62">
        <f>1/C9</f>
        <v>3.4246575342465752E-3</v>
      </c>
      <c r="F9" s="1" t="s">
        <v>85</v>
      </c>
    </row>
    <row r="10" spans="1:6" x14ac:dyDescent="0.2">
      <c r="E10" s="4">
        <f>C9</f>
        <v>292</v>
      </c>
      <c r="F10" s="1" t="s">
        <v>86</v>
      </c>
    </row>
    <row r="11" spans="1:6" ht="15" x14ac:dyDescent="0.25">
      <c r="B11" s="2" t="s">
        <v>46</v>
      </c>
      <c r="E11" s="14"/>
    </row>
    <row r="12" spans="1:6" ht="15" x14ac:dyDescent="0.25">
      <c r="B12" s="1" t="s">
        <v>47</v>
      </c>
      <c r="C12" s="70">
        <v>200</v>
      </c>
      <c r="D12" s="2" t="s">
        <v>96</v>
      </c>
      <c r="E12" s="14"/>
    </row>
    <row r="13" spans="1:6" x14ac:dyDescent="0.2">
      <c r="C13" s="16">
        <f>+C12*1000000*1.602176634E-19</f>
        <v>3.2043532680000001E-11</v>
      </c>
      <c r="D13" s="1" t="s">
        <v>49</v>
      </c>
      <c r="E13" s="14"/>
    </row>
    <row r="14" spans="1:6" x14ac:dyDescent="0.2">
      <c r="C14" s="4">
        <f>+C13*6.0221E+23/235</f>
        <v>82114620490.309784</v>
      </c>
      <c r="D14" s="1" t="s">
        <v>4</v>
      </c>
      <c r="E14" s="14"/>
    </row>
    <row r="15" spans="1:6" x14ac:dyDescent="0.2">
      <c r="C15" s="58">
        <f>+C14/3600000</f>
        <v>22809.616802863828</v>
      </c>
      <c r="D15" s="1" t="s">
        <v>87</v>
      </c>
      <c r="E15" s="69">
        <f>C15/1000</f>
        <v>22.809616802863829</v>
      </c>
      <c r="F15" s="1" t="s">
        <v>88</v>
      </c>
    </row>
    <row r="16" spans="1:6" x14ac:dyDescent="0.2">
      <c r="C16" s="58"/>
      <c r="E16" s="69"/>
    </row>
    <row r="17" spans="1:8" ht="15" x14ac:dyDescent="0.25">
      <c r="B17" s="1" t="s">
        <v>54</v>
      </c>
      <c r="C17" s="17">
        <f>+C15*0.0072</f>
        <v>164.22924098061955</v>
      </c>
      <c r="D17" s="2" t="s">
        <v>87</v>
      </c>
      <c r="E17" s="4">
        <f>C17</f>
        <v>164.22924098061955</v>
      </c>
      <c r="F17" s="1" t="s">
        <v>106</v>
      </c>
    </row>
    <row r="18" spans="1:8" x14ac:dyDescent="0.2">
      <c r="B18" s="1" t="s">
        <v>52</v>
      </c>
      <c r="C18" s="54">
        <v>0.33</v>
      </c>
    </row>
    <row r="19" spans="1:8" x14ac:dyDescent="0.2">
      <c r="B19" s="1" t="s">
        <v>53</v>
      </c>
      <c r="C19" s="4">
        <f>+C18*C17</f>
        <v>54.195649523604452</v>
      </c>
      <c r="D19" s="1" t="s">
        <v>84</v>
      </c>
      <c r="E19" s="62">
        <f>1/C19</f>
        <v>1.8451665563385462E-2</v>
      </c>
      <c r="F19" s="1" t="s">
        <v>85</v>
      </c>
    </row>
    <row r="20" spans="1:8" x14ac:dyDescent="0.2">
      <c r="C20" s="4"/>
      <c r="E20" s="4">
        <f>C19</f>
        <v>54.195649523604452</v>
      </c>
      <c r="F20" s="1" t="s">
        <v>86</v>
      </c>
    </row>
    <row r="21" spans="1:8" x14ac:dyDescent="0.2">
      <c r="C21" s="4"/>
      <c r="E21" s="4"/>
    </row>
    <row r="22" spans="1:8" ht="15" x14ac:dyDescent="0.25">
      <c r="B22" s="1" t="s">
        <v>55</v>
      </c>
      <c r="C22" s="17">
        <f>+C15*0.04</f>
        <v>912.38467211455315</v>
      </c>
      <c r="D22" s="2" t="s">
        <v>87</v>
      </c>
      <c r="E22" s="4">
        <f>C22</f>
        <v>912.38467211455315</v>
      </c>
      <c r="F22" s="1" t="s">
        <v>106</v>
      </c>
    </row>
    <row r="23" spans="1:8" x14ac:dyDescent="0.2">
      <c r="B23" s="1" t="s">
        <v>52</v>
      </c>
      <c r="C23" s="54">
        <v>0.33</v>
      </c>
      <c r="E23" s="1" t="s">
        <v>107</v>
      </c>
    </row>
    <row r="24" spans="1:8" x14ac:dyDescent="0.2">
      <c r="B24" s="1" t="s">
        <v>53</v>
      </c>
      <c r="C24" s="4">
        <f>+C23*C22</f>
        <v>301.08694179780258</v>
      </c>
      <c r="D24" s="1" t="s">
        <v>84</v>
      </c>
      <c r="E24" s="62">
        <f>1/C24</f>
        <v>3.3212998014093826E-3</v>
      </c>
      <c r="F24" s="1" t="s">
        <v>85</v>
      </c>
    </row>
    <row r="25" spans="1:8" x14ac:dyDescent="0.2">
      <c r="E25" s="8">
        <f>C24</f>
        <v>301.08694179780258</v>
      </c>
      <c r="F25" s="1" t="s">
        <v>86</v>
      </c>
    </row>
    <row r="26" spans="1:8" ht="15" x14ac:dyDescent="0.25">
      <c r="A26" s="2" t="s">
        <v>2</v>
      </c>
    </row>
    <row r="27" spans="1:8" ht="15" x14ac:dyDescent="0.25">
      <c r="B27" s="1" t="s">
        <v>3</v>
      </c>
      <c r="C27" s="55">
        <v>20000</v>
      </c>
      <c r="D27" s="1" t="s">
        <v>4</v>
      </c>
      <c r="E27" s="67">
        <f>C27/3600</f>
        <v>5.5555555555555554</v>
      </c>
      <c r="F27" s="2" t="s">
        <v>103</v>
      </c>
    </row>
    <row r="28" spans="1:8" x14ac:dyDescent="0.2">
      <c r="B28" s="1" t="s">
        <v>5</v>
      </c>
      <c r="C28" s="54">
        <v>0.88</v>
      </c>
    </row>
    <row r="29" spans="1:8" x14ac:dyDescent="0.2">
      <c r="B29" s="1" t="s">
        <v>28</v>
      </c>
      <c r="C29" s="54">
        <v>0.38</v>
      </c>
    </row>
    <row r="30" spans="1:8" x14ac:dyDescent="0.2">
      <c r="B30" s="1" t="s">
        <v>6</v>
      </c>
      <c r="C30" s="5">
        <f>+C29*C28</f>
        <v>0.33440000000000003</v>
      </c>
    </row>
    <row r="31" spans="1:8" x14ac:dyDescent="0.2">
      <c r="B31" s="1" t="s">
        <v>7</v>
      </c>
      <c r="C31" s="58">
        <f>+C30*C27</f>
        <v>6688.0000000000009</v>
      </c>
      <c r="D31" s="1" t="s">
        <v>4</v>
      </c>
      <c r="E31" s="1">
        <f>C31/1000</f>
        <v>6.6880000000000006</v>
      </c>
      <c r="F31" s="1" t="s">
        <v>82</v>
      </c>
    </row>
    <row r="32" spans="1:8" ht="15" x14ac:dyDescent="0.25">
      <c r="C32" s="59">
        <f>+C31/3600000</f>
        <v>1.8577777777777781E-3</v>
      </c>
      <c r="D32" s="1" t="s">
        <v>90</v>
      </c>
      <c r="E32" s="4">
        <f>1/C32</f>
        <v>538.27751196172244</v>
      </c>
      <c r="F32" s="1" t="s">
        <v>85</v>
      </c>
      <c r="G32" s="17">
        <f>+C9/C32</f>
        <v>157177.03349282293</v>
      </c>
      <c r="H32" s="1" t="s">
        <v>77</v>
      </c>
    </row>
    <row r="33" spans="1:8" ht="15" x14ac:dyDescent="0.25">
      <c r="C33" s="6"/>
      <c r="G33" s="18">
        <v>157.69999999999999</v>
      </c>
      <c r="H33" s="2" t="s">
        <v>16</v>
      </c>
    </row>
    <row r="34" spans="1:8" ht="15" x14ac:dyDescent="0.25">
      <c r="A34" s="2" t="s">
        <v>37</v>
      </c>
      <c r="C34" s="6"/>
      <c r="G34" s="4"/>
    </row>
    <row r="35" spans="1:8" ht="15" x14ac:dyDescent="0.25">
      <c r="B35" s="1" t="s">
        <v>38</v>
      </c>
      <c r="C35" s="66">
        <v>11</v>
      </c>
      <c r="D35" s="2" t="s">
        <v>97</v>
      </c>
      <c r="G35" s="4"/>
    </row>
    <row r="36" spans="1:8" x14ac:dyDescent="0.2">
      <c r="B36" s="1" t="s">
        <v>39</v>
      </c>
      <c r="C36" s="56">
        <v>0.25</v>
      </c>
      <c r="G36" s="4"/>
    </row>
    <row r="37" spans="1:8" ht="15" x14ac:dyDescent="0.25">
      <c r="B37" s="1" t="s">
        <v>40</v>
      </c>
      <c r="C37" s="11">
        <f>+C35*C36</f>
        <v>2.75</v>
      </c>
      <c r="D37" s="1" t="s">
        <v>98</v>
      </c>
      <c r="E37" s="63">
        <f>1/C37</f>
        <v>0.36363636363636365</v>
      </c>
      <c r="F37" s="1" t="s">
        <v>99</v>
      </c>
      <c r="G37" s="17">
        <f>+C9/C37</f>
        <v>106.18181818181819</v>
      </c>
      <c r="H37" s="1" t="s">
        <v>101</v>
      </c>
    </row>
    <row r="38" spans="1:8" x14ac:dyDescent="0.2">
      <c r="E38" s="65"/>
    </row>
    <row r="39" spans="1:8" ht="15" x14ac:dyDescent="0.25">
      <c r="A39" s="2" t="s">
        <v>8</v>
      </c>
    </row>
    <row r="40" spans="1:8" ht="15" x14ac:dyDescent="0.25">
      <c r="B40" s="1" t="s">
        <v>10</v>
      </c>
      <c r="C40" s="55">
        <v>52200</v>
      </c>
      <c r="D40" s="1" t="s">
        <v>4</v>
      </c>
      <c r="E40" s="68">
        <f>C40/3600</f>
        <v>14.5</v>
      </c>
      <c r="F40" s="2" t="s">
        <v>103</v>
      </c>
    </row>
    <row r="41" spans="1:8" x14ac:dyDescent="0.2">
      <c r="B41" s="1" t="s">
        <v>9</v>
      </c>
      <c r="C41" s="54">
        <v>0.6</v>
      </c>
    </row>
    <row r="42" spans="1:8" x14ac:dyDescent="0.2">
      <c r="B42" s="1" t="s">
        <v>29</v>
      </c>
      <c r="C42" s="58">
        <f>+C40*C41</f>
        <v>31320</v>
      </c>
      <c r="D42" s="1" t="s">
        <v>4</v>
      </c>
    </row>
    <row r="43" spans="1:8" ht="15" x14ac:dyDescent="0.25">
      <c r="C43" s="59">
        <f>+C42/3600000</f>
        <v>8.6999999999999994E-3</v>
      </c>
      <c r="D43" s="1" t="s">
        <v>90</v>
      </c>
      <c r="E43" s="7">
        <f>1/C43</f>
        <v>114.94252873563219</v>
      </c>
      <c r="F43" s="1" t="s">
        <v>85</v>
      </c>
      <c r="G43" s="17">
        <f>+C9/C43</f>
        <v>33563.218390804599</v>
      </c>
      <c r="H43" s="1" t="s">
        <v>78</v>
      </c>
    </row>
    <row r="44" spans="1:8" ht="17.25" x14ac:dyDescent="0.25">
      <c r="E44" s="15">
        <f>+E43/16*0.0224</f>
        <v>0.16091954022988508</v>
      </c>
      <c r="F44" s="1" t="s">
        <v>91</v>
      </c>
      <c r="G44" s="18">
        <f>+G43/16*0.0224</f>
        <v>46.988505747126439</v>
      </c>
      <c r="H44" s="1" t="s">
        <v>79</v>
      </c>
    </row>
    <row r="45" spans="1:8" ht="16.5" x14ac:dyDescent="0.2">
      <c r="E45" s="15">
        <f>1/E44</f>
        <v>6.2142857142857135</v>
      </c>
      <c r="F45" s="1" t="s">
        <v>92</v>
      </c>
    </row>
    <row r="46" spans="1:8" ht="15" x14ac:dyDescent="0.25">
      <c r="A46" s="2" t="s">
        <v>17</v>
      </c>
    </row>
    <row r="47" spans="1:8" x14ac:dyDescent="0.2">
      <c r="B47" s="1" t="s">
        <v>11</v>
      </c>
      <c r="C47" s="57">
        <v>1800</v>
      </c>
      <c r="D47" s="1" t="s">
        <v>15</v>
      </c>
    </row>
    <row r="48" spans="1:8" ht="17.25" x14ac:dyDescent="0.25">
      <c r="B48" s="1" t="s">
        <v>41</v>
      </c>
      <c r="C48" s="4">
        <f>1000*9.81*C47</f>
        <v>17658000</v>
      </c>
      <c r="D48" s="1" t="s">
        <v>42</v>
      </c>
      <c r="E48" s="68">
        <f>C48/3600000</f>
        <v>4.9050000000000002</v>
      </c>
      <c r="F48" s="2" t="s">
        <v>104</v>
      </c>
    </row>
    <row r="49" spans="1:8" x14ac:dyDescent="0.2">
      <c r="B49" s="1" t="s">
        <v>12</v>
      </c>
      <c r="C49" s="54">
        <v>0.9</v>
      </c>
    </row>
    <row r="50" spans="1:8" ht="16.5" x14ac:dyDescent="0.2">
      <c r="B50" s="1" t="s">
        <v>30</v>
      </c>
      <c r="C50" s="8">
        <f>+C49*C48</f>
        <v>15892200</v>
      </c>
      <c r="D50" s="1" t="s">
        <v>42</v>
      </c>
    </row>
    <row r="51" spans="1:8" ht="17.25" x14ac:dyDescent="0.25">
      <c r="C51" s="11">
        <f>+C50/3600000</f>
        <v>4.4145000000000003</v>
      </c>
      <c r="D51" s="1" t="s">
        <v>92</v>
      </c>
      <c r="E51" s="64">
        <f>1/C51</f>
        <v>0.22652622041001244</v>
      </c>
      <c r="F51" s="1" t="s">
        <v>91</v>
      </c>
      <c r="G51" s="19">
        <f>+C9/C51</f>
        <v>66.145656359723631</v>
      </c>
      <c r="H51" s="1" t="str">
        <f>"m3 of water at a "&amp;C47&amp;" m height make as much electrical power as 1 g of uranium"</f>
        <v>m3 of water at a 1800 m height make as much electrical power as 1 g of uranium</v>
      </c>
    </row>
    <row r="53" spans="1:8" ht="15" x14ac:dyDescent="0.25">
      <c r="A53" s="2" t="s">
        <v>18</v>
      </c>
    </row>
    <row r="54" spans="1:8" ht="15" x14ac:dyDescent="0.25">
      <c r="A54" s="2"/>
    </row>
    <row r="55" spans="1:8" x14ac:dyDescent="0.2">
      <c r="B55" s="1" t="s">
        <v>36</v>
      </c>
      <c r="C55" s="53">
        <v>6</v>
      </c>
      <c r="D55" s="1" t="s">
        <v>27</v>
      </c>
    </row>
    <row r="56" spans="1:8" x14ac:dyDescent="0.2">
      <c r="B56" s="1" t="s">
        <v>19</v>
      </c>
      <c r="C56" s="54">
        <v>0.2</v>
      </c>
      <c r="D56" s="1" t="s">
        <v>20</v>
      </c>
    </row>
    <row r="57" spans="1:8" x14ac:dyDescent="0.2">
      <c r="B57" s="1" t="s">
        <v>21</v>
      </c>
      <c r="C57" s="53">
        <v>170</v>
      </c>
      <c r="D57" s="1" t="s">
        <v>15</v>
      </c>
    </row>
    <row r="58" spans="1:8" ht="16.5" x14ac:dyDescent="0.2">
      <c r="B58" s="1" t="s">
        <v>56</v>
      </c>
      <c r="C58" s="4">
        <f>+C57^2*PI()/4</f>
        <v>22698.006922186254</v>
      </c>
      <c r="D58" s="1" t="s">
        <v>73</v>
      </c>
    </row>
    <row r="59" spans="1:8" x14ac:dyDescent="0.2">
      <c r="B59" s="1" t="s">
        <v>31</v>
      </c>
      <c r="C59" s="4">
        <f>+C55*C56*24*1000</f>
        <v>28800.000000000004</v>
      </c>
      <c r="D59" s="1" t="s">
        <v>93</v>
      </c>
    </row>
    <row r="60" spans="1:8" ht="17.25" x14ac:dyDescent="0.25">
      <c r="C60" s="11">
        <f>+C59/C58</f>
        <v>1.2688338715699894</v>
      </c>
      <c r="D60" s="1" t="s">
        <v>94</v>
      </c>
      <c r="G60" s="17">
        <f>+C9/C60</f>
        <v>230.13257018327727</v>
      </c>
      <c r="H60" s="1" t="s">
        <v>80</v>
      </c>
    </row>
    <row r="61" spans="1:8" x14ac:dyDescent="0.2">
      <c r="B61" s="1" t="s">
        <v>35</v>
      </c>
      <c r="C61" s="53">
        <v>6</v>
      </c>
      <c r="D61" s="1" t="s">
        <v>32</v>
      </c>
    </row>
    <row r="62" spans="1:8" ht="16.5" x14ac:dyDescent="0.2">
      <c r="B62" s="1" t="s">
        <v>33</v>
      </c>
      <c r="C62" s="4">
        <f>+C58*C61*3600*24</f>
        <v>11766646788.461353</v>
      </c>
      <c r="D62" s="1" t="s">
        <v>44</v>
      </c>
    </row>
    <row r="63" spans="1:8" ht="17.25" x14ac:dyDescent="0.25">
      <c r="C63" s="9">
        <f>+C59/C62</f>
        <v>2.4475962028742079E-6</v>
      </c>
      <c r="D63" s="1" t="s">
        <v>92</v>
      </c>
      <c r="E63" s="4">
        <f>1/C63</f>
        <v>408564.12459935254</v>
      </c>
      <c r="F63" s="1" t="s">
        <v>91</v>
      </c>
      <c r="G63" s="17">
        <f>+C9/C63</f>
        <v>119300724.38301094</v>
      </c>
      <c r="H63" s="1" t="str">
        <f>"m3 air flowing at "&amp;C61&amp;" m/s to produce as much electrical power as 1 g of uranium"</f>
        <v>m3 air flowing at 6 m/s to produce as much electrical power as 1 g of uranium</v>
      </c>
    </row>
    <row r="65" spans="1:8" ht="15" x14ac:dyDescent="0.25">
      <c r="A65" s="10" t="s">
        <v>22</v>
      </c>
    </row>
    <row r="66" spans="1:8" x14ac:dyDescent="0.2">
      <c r="B66" s="1" t="s">
        <v>23</v>
      </c>
      <c r="C66" s="54">
        <v>0.15</v>
      </c>
      <c r="D66" s="1" t="s">
        <v>24</v>
      </c>
    </row>
    <row r="67" spans="1:8" x14ac:dyDescent="0.2">
      <c r="B67" s="1" t="s">
        <v>14</v>
      </c>
      <c r="C67" s="54">
        <v>0.11</v>
      </c>
      <c r="D67" s="1" t="s">
        <v>76</v>
      </c>
    </row>
    <row r="68" spans="1:8" ht="16.5" x14ac:dyDescent="0.2">
      <c r="B68" s="1" t="s">
        <v>25</v>
      </c>
      <c r="C68" s="11">
        <f>+C66</f>
        <v>0.15</v>
      </c>
      <c r="D68" s="1" t="s">
        <v>43</v>
      </c>
    </row>
    <row r="69" spans="1:8" ht="17.25" x14ac:dyDescent="0.25">
      <c r="B69" s="1" t="s">
        <v>31</v>
      </c>
      <c r="C69" s="11">
        <f>+C68*24*C67</f>
        <v>0.39599999999999996</v>
      </c>
      <c r="D69" s="1" t="s">
        <v>94</v>
      </c>
      <c r="G69" s="17">
        <f>+C9/C69</f>
        <v>737.37373737373741</v>
      </c>
      <c r="H69" s="1" t="s">
        <v>81</v>
      </c>
    </row>
    <row r="70" spans="1:8" ht="15" x14ac:dyDescent="0.25">
      <c r="C70" s="12"/>
      <c r="G70" s="20">
        <f>+G69/365</f>
        <v>2.0202020202020203</v>
      </c>
      <c r="H70" s="2" t="s">
        <v>34</v>
      </c>
    </row>
  </sheetData>
  <phoneticPr fontId="3" type="noConversion"/>
  <hyperlinks>
    <hyperlink ref="B4" r:id="rId1" xr:uid="{4C47C549-8760-4BCF-8517-D36DB6F1598A}"/>
  </hyperlinks>
  <pageMargins left="0.70866141732283472" right="0.70866141732283472" top="0.74803149606299213" bottom="0.74803149606299213" header="0.31496062992125984" footer="0.31496062992125984"/>
  <pageSetup paperSize="9" scale="35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0B0741-2B1E-436E-9744-4AAB6D244545}">
  <dimension ref="A2:E29"/>
  <sheetViews>
    <sheetView tabSelected="1" zoomScaleNormal="100" workbookViewId="0">
      <selection activeCell="B3" sqref="B3:E15"/>
    </sheetView>
  </sheetViews>
  <sheetFormatPr baseColWidth="10" defaultRowHeight="15" x14ac:dyDescent="0.25"/>
  <cols>
    <col min="1" max="1" width="3.28515625" style="21" customWidth="1"/>
    <col min="2" max="2" width="34.42578125" style="21" customWidth="1"/>
    <col min="3" max="3" width="11.42578125" style="21"/>
    <col min="4" max="4" width="13.5703125" style="21" customWidth="1"/>
    <col min="5" max="5" width="26.5703125" style="21" customWidth="1"/>
    <col min="6" max="16384" width="11.42578125" style="21"/>
  </cols>
  <sheetData>
    <row r="2" spans="1:5" x14ac:dyDescent="0.25">
      <c r="A2" s="22"/>
      <c r="B2" s="22"/>
      <c r="C2" s="22"/>
      <c r="D2" s="22"/>
      <c r="E2" s="22"/>
    </row>
    <row r="3" spans="1:5" ht="100.5" customHeight="1" x14ac:dyDescent="0.25">
      <c r="A3" s="22"/>
      <c r="B3" s="30" t="s">
        <v>57</v>
      </c>
      <c r="C3" s="71" t="s">
        <v>109</v>
      </c>
      <c r="D3" s="71"/>
      <c r="E3" s="42" t="s">
        <v>65</v>
      </c>
    </row>
    <row r="4" spans="1:5" ht="19.5" customHeight="1" x14ac:dyDescent="0.25">
      <c r="A4" s="22"/>
      <c r="B4" s="33" t="s">
        <v>58</v>
      </c>
      <c r="C4" s="61">
        <f>+Feuil1!E19</f>
        <v>1.8451665563385462E-2</v>
      </c>
      <c r="D4" s="43" t="s">
        <v>63</v>
      </c>
      <c r="E4" s="44">
        <f>+C4/C5</f>
        <v>5.5555555555555562</v>
      </c>
    </row>
    <row r="5" spans="1:5" x14ac:dyDescent="0.25">
      <c r="A5" s="22"/>
      <c r="B5" s="34" t="s">
        <v>59</v>
      </c>
      <c r="C5" s="60">
        <f>+Feuil1!E24</f>
        <v>3.3212998014093826E-3</v>
      </c>
      <c r="D5" s="24" t="s">
        <v>63</v>
      </c>
      <c r="E5" s="45">
        <v>1</v>
      </c>
    </row>
    <row r="6" spans="1:5" x14ac:dyDescent="0.25">
      <c r="A6" s="22"/>
      <c r="B6" s="34" t="s">
        <v>61</v>
      </c>
      <c r="C6" s="25">
        <f>+Feuil1!E32</f>
        <v>538.27751196172244</v>
      </c>
      <c r="D6" s="24" t="s">
        <v>63</v>
      </c>
      <c r="E6" s="46">
        <f>+C6/$C$5</f>
        <v>162068.32991508511</v>
      </c>
    </row>
    <row r="7" spans="1:5" x14ac:dyDescent="0.25">
      <c r="A7" s="22"/>
      <c r="B7" s="34" t="s">
        <v>60</v>
      </c>
      <c r="C7" s="26">
        <f>+Feuil1!E37</f>
        <v>0.36363636363636365</v>
      </c>
      <c r="D7" s="24" t="s">
        <v>100</v>
      </c>
      <c r="E7" s="47">
        <f t="shared" ref="E7:E9" si="0">+C7/$C$5</f>
        <v>109.4861606537464</v>
      </c>
    </row>
    <row r="8" spans="1:5" ht="17.25" x14ac:dyDescent="0.25">
      <c r="A8" s="22"/>
      <c r="B8" s="34" t="s">
        <v>62</v>
      </c>
      <c r="C8" s="26">
        <f>+Feuil1!E44</f>
        <v>0.16091954022988508</v>
      </c>
      <c r="D8" s="24" t="s">
        <v>67</v>
      </c>
      <c r="E8" s="47">
        <f t="shared" si="0"/>
        <v>48.450772243324558</v>
      </c>
    </row>
    <row r="9" spans="1:5" ht="17.25" x14ac:dyDescent="0.25">
      <c r="A9" s="22"/>
      <c r="B9" s="34" t="str">
        <f>"Eau accumulée à "&amp;Feuil1!C47&amp;" m*"</f>
        <v>Eau accumulée à 1800 m*</v>
      </c>
      <c r="C9" s="26">
        <f>+Feuil1!E51</f>
        <v>0.22652622041001244</v>
      </c>
      <c r="D9" s="24" t="s">
        <v>67</v>
      </c>
      <c r="E9" s="47">
        <f t="shared" si="0"/>
        <v>68.204086940265611</v>
      </c>
    </row>
    <row r="10" spans="1:5" ht="48" customHeight="1" x14ac:dyDescent="0.25">
      <c r="A10" s="22"/>
      <c r="B10" s="72" t="s">
        <v>72</v>
      </c>
      <c r="C10" s="73"/>
      <c r="D10" s="73"/>
      <c r="E10" s="74"/>
    </row>
    <row r="11" spans="1:5" ht="21" customHeight="1" x14ac:dyDescent="0.25">
      <c r="A11" s="22"/>
      <c r="B11" s="34" t="s">
        <v>95</v>
      </c>
      <c r="C11" s="25">
        <f>1/Feuil1!C60*24</f>
        <v>18.915005768488541</v>
      </c>
      <c r="D11" s="24" t="s">
        <v>64</v>
      </c>
      <c r="E11" s="47" t="str">
        <f>ROUND(C11/$C$5/24,0)&amp;" jours"</f>
        <v>237 jours</v>
      </c>
    </row>
    <row r="12" spans="1:5" ht="21.75" customHeight="1" x14ac:dyDescent="0.25">
      <c r="A12" s="22"/>
      <c r="B12" s="38" t="s">
        <v>66</v>
      </c>
      <c r="C12" s="48">
        <f>1/Feuil1!C69*24</f>
        <v>60.606060606060609</v>
      </c>
      <c r="D12" s="49" t="s">
        <v>64</v>
      </c>
      <c r="E12" s="50" t="str">
        <f>ROUND(C12/$C$5/24,0)&amp;" jours"</f>
        <v>760 jours</v>
      </c>
    </row>
    <row r="13" spans="1:5" ht="6.75" customHeight="1" x14ac:dyDescent="0.25">
      <c r="A13" s="22"/>
      <c r="B13" s="22"/>
      <c r="C13" s="22"/>
      <c r="D13" s="22"/>
      <c r="E13" s="22"/>
    </row>
    <row r="14" spans="1:5" x14ac:dyDescent="0.25">
      <c r="A14" s="27"/>
      <c r="B14" s="28" t="s">
        <v>75</v>
      </c>
      <c r="C14" s="22"/>
      <c r="D14" s="22"/>
      <c r="E14" s="22"/>
    </row>
    <row r="15" spans="1:5" x14ac:dyDescent="0.25">
      <c r="A15" s="27"/>
      <c r="B15" s="28" t="s">
        <v>71</v>
      </c>
      <c r="C15" s="22"/>
      <c r="D15" s="22"/>
      <c r="E15" s="22"/>
    </row>
    <row r="19" spans="1:5" ht="31.5" customHeight="1" x14ac:dyDescent="0.25">
      <c r="A19" s="29"/>
      <c r="B19" s="30" t="s">
        <v>68</v>
      </c>
      <c r="C19" s="31"/>
      <c r="D19" s="31"/>
      <c r="E19" s="32"/>
    </row>
    <row r="20" spans="1:5" ht="21" customHeight="1" x14ac:dyDescent="0.25">
      <c r="A20" s="29"/>
      <c r="B20" s="33" t="s">
        <v>69</v>
      </c>
      <c r="C20" s="40">
        <v>210</v>
      </c>
      <c r="D20" s="40" t="s">
        <v>48</v>
      </c>
      <c r="E20" s="41" t="s">
        <v>74</v>
      </c>
    </row>
    <row r="21" spans="1:5" ht="21" customHeight="1" x14ac:dyDescent="0.25">
      <c r="A21" s="29"/>
      <c r="B21" s="34" t="str">
        <f>+B4</f>
        <v>Uranium naturel (0,72% U-235)</v>
      </c>
      <c r="C21" s="39">
        <f>+Feuil1!C17</f>
        <v>164.22924098061955</v>
      </c>
      <c r="D21" s="23" t="s">
        <v>105</v>
      </c>
      <c r="E21" s="35"/>
    </row>
    <row r="22" spans="1:5" ht="21" customHeight="1" x14ac:dyDescent="0.25">
      <c r="A22" s="29"/>
      <c r="B22" s="34" t="str">
        <f t="shared" ref="B22:B26" si="1">+B5</f>
        <v>Uranium enrichi (4% U-235)</v>
      </c>
      <c r="C22" s="39">
        <f>+Feuil1!C22</f>
        <v>912.38467211455315</v>
      </c>
      <c r="D22" s="23" t="s">
        <v>105</v>
      </c>
      <c r="E22" s="35"/>
    </row>
    <row r="23" spans="1:5" ht="21" customHeight="1" x14ac:dyDescent="0.25">
      <c r="A23" s="29"/>
      <c r="B23" s="34" t="str">
        <f t="shared" si="1"/>
        <v>Charbon</v>
      </c>
      <c r="C23" s="51">
        <f>+Feuil1!C27/3600</f>
        <v>5.5555555555555554</v>
      </c>
      <c r="D23" s="23" t="s">
        <v>50</v>
      </c>
      <c r="E23" s="35"/>
    </row>
    <row r="24" spans="1:5" ht="21" customHeight="1" x14ac:dyDescent="0.25">
      <c r="A24" s="29"/>
      <c r="B24" s="34" t="str">
        <f t="shared" si="1"/>
        <v>Diesel</v>
      </c>
      <c r="C24" s="39">
        <f>+Feuil1!C35</f>
        <v>11</v>
      </c>
      <c r="D24" s="23" t="s">
        <v>108</v>
      </c>
      <c r="E24" s="35"/>
    </row>
    <row r="25" spans="1:5" ht="21" customHeight="1" x14ac:dyDescent="0.25">
      <c r="A25" s="29"/>
      <c r="B25" s="34" t="str">
        <f t="shared" si="1"/>
        <v>Gaz naturel</v>
      </c>
      <c r="C25" s="23">
        <f>+Feuil1!C40/3600</f>
        <v>14.5</v>
      </c>
      <c r="D25" s="23" t="s">
        <v>50</v>
      </c>
      <c r="E25" s="35"/>
    </row>
    <row r="26" spans="1:5" ht="24" customHeight="1" x14ac:dyDescent="0.25">
      <c r="A26" s="29"/>
      <c r="B26" s="38" t="str">
        <f t="shared" si="1"/>
        <v>Eau accumulée à 1800 m*</v>
      </c>
      <c r="C26" s="52">
        <f>+Feuil1!C48/3600000</f>
        <v>4.9050000000000002</v>
      </c>
      <c r="D26" s="36" t="s">
        <v>70</v>
      </c>
      <c r="E26" s="37"/>
    </row>
    <row r="27" spans="1:5" ht="7.5" customHeight="1" x14ac:dyDescent="0.25">
      <c r="A27" s="29"/>
      <c r="B27" s="29"/>
      <c r="C27" s="29"/>
      <c r="D27" s="29"/>
      <c r="E27" s="29"/>
    </row>
    <row r="28" spans="1:5" x14ac:dyDescent="0.25">
      <c r="A28" s="29"/>
      <c r="B28" s="28" t="s">
        <v>75</v>
      </c>
      <c r="C28" s="29"/>
      <c r="D28" s="29"/>
      <c r="E28" s="29"/>
    </row>
    <row r="29" spans="1:5" x14ac:dyDescent="0.25">
      <c r="A29" s="29"/>
      <c r="B29" s="29"/>
      <c r="C29" s="29"/>
      <c r="D29" s="29"/>
      <c r="E29" s="29"/>
    </row>
  </sheetData>
  <mergeCells count="2">
    <mergeCell ref="C3:D3"/>
    <mergeCell ref="B10:E10"/>
  </mergeCells>
  <pageMargins left="0.70866141732283472" right="0.70866141732283472" top="0.74803149606299213" bottom="0.74803149606299213" header="0.31496062992125984" footer="0.31496062992125984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Feuil1</vt:lpstr>
      <vt:lpstr>résumé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 de Rougemont</dc:creator>
  <cp:lastModifiedBy>Michel de Rougemont</cp:lastModifiedBy>
  <cp:lastPrinted>2022-01-05T11:43:58Z</cp:lastPrinted>
  <dcterms:created xsi:type="dcterms:W3CDTF">2021-12-14T09:33:11Z</dcterms:created>
  <dcterms:modified xsi:type="dcterms:W3CDTF">2022-01-05T18:13:57Z</dcterms:modified>
</cp:coreProperties>
</file>